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tes" sheetId="1" state="visible" r:id="rId1"/>
    <sheet xmlns:r="http://schemas.openxmlformats.org/officeDocument/2006/relationships" name="Résumé Mensuel" sheetId="2" state="visible" r:id="rId2"/>
    <sheet xmlns:r="http://schemas.openxmlformats.org/officeDocument/2006/relationships" name="Tableau de Bo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&quot; FCFA&quot;"/>
  </numFmts>
  <fonts count="6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sz val="14"/>
    </font>
    <font>
      <name val="Arial"/>
      <b val="1"/>
      <sz val="12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5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6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166" fontId="2" fillId="4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12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Date</t>
        </is>
      </c>
      <c r="B1" s="1" t="inlineStr">
        <is>
          <t>Produit</t>
        </is>
      </c>
      <c r="C1" s="1" t="inlineStr">
        <is>
          <t>Client</t>
        </is>
      </c>
      <c r="D1" s="1" t="inlineStr">
        <is>
          <t>Quantité</t>
        </is>
      </c>
      <c r="E1" s="1" t="inlineStr">
        <is>
          <t>Prix unitaire</t>
        </is>
      </c>
      <c r="F1" s="1" t="inlineStr">
        <is>
          <t>Montant</t>
        </is>
      </c>
      <c r="G1" s="1" t="inlineStr">
        <is>
          <t>Mode paiement</t>
        </is>
      </c>
    </row>
    <row r="2">
      <c r="A2" s="2" t="n">
        <v>46076.17329070291</v>
      </c>
      <c r="B2" s="3" t="inlineStr">
        <is>
          <t>Téléphones</t>
        </is>
      </c>
      <c r="C2" s="3" t="inlineStr">
        <is>
          <t>Client A</t>
        </is>
      </c>
      <c r="D2" s="3" t="n">
        <v>3</v>
      </c>
      <c r="E2" s="4" t="n">
        <v>60000</v>
      </c>
      <c r="F2" s="4">
        <f>D2*E2</f>
        <v/>
      </c>
      <c r="G2" s="3" t="inlineStr">
        <is>
          <t>Mobile Money</t>
        </is>
      </c>
    </row>
    <row r="3">
      <c r="A3" s="5" t="n">
        <v>46077.17329070291</v>
      </c>
      <c r="B3" s="6" t="inlineStr">
        <is>
          <t>Vêtements</t>
        </is>
      </c>
      <c r="C3" s="6" t="inlineStr">
        <is>
          <t>Client B</t>
        </is>
      </c>
      <c r="D3" s="6" t="n">
        <v>4</v>
      </c>
      <c r="E3" s="7" t="n">
        <v>65000</v>
      </c>
      <c r="F3" s="7">
        <f>D3*E3</f>
        <v/>
      </c>
      <c r="G3" s="6" t="inlineStr">
        <is>
          <t>Espèces</t>
        </is>
      </c>
    </row>
    <row r="4">
      <c r="A4" s="2" t="n">
        <v>46078.17329070291</v>
      </c>
      <c r="B4" s="3" t="inlineStr">
        <is>
          <t>Électronique</t>
        </is>
      </c>
      <c r="C4" s="3" t="inlineStr">
        <is>
          <t>Client C</t>
        </is>
      </c>
      <c r="D4" s="3" t="n">
        <v>5</v>
      </c>
      <c r="E4" s="4" t="n">
        <v>70000</v>
      </c>
      <c r="F4" s="4">
        <f>D4*E4</f>
        <v/>
      </c>
      <c r="G4" s="3" t="inlineStr">
        <is>
          <t>Virement</t>
        </is>
      </c>
    </row>
    <row r="5">
      <c r="A5" s="5" t="n">
        <v>46079.17329070291</v>
      </c>
      <c r="B5" s="6" t="inlineStr">
        <is>
          <t>Épices</t>
        </is>
      </c>
      <c r="C5" s="6" t="inlineStr">
        <is>
          <t>Particulier</t>
        </is>
      </c>
      <c r="D5" s="6" t="n">
        <v>1</v>
      </c>
      <c r="E5" s="7" t="n">
        <v>75000</v>
      </c>
      <c r="F5" s="7">
        <f>D5*E5</f>
        <v/>
      </c>
      <c r="G5" s="6" t="inlineStr">
        <is>
          <t>Mobile Money</t>
        </is>
      </c>
    </row>
    <row r="6">
      <c r="A6" s="2" t="n">
        <v>46080.17329070291</v>
      </c>
      <c r="B6" s="3" t="inlineStr">
        <is>
          <t>Poisson</t>
        </is>
      </c>
      <c r="C6" s="3" t="inlineStr">
        <is>
          <t>Entreprise X</t>
        </is>
      </c>
      <c r="D6" s="3" t="n">
        <v>2</v>
      </c>
      <c r="E6" s="4" t="n">
        <v>80000</v>
      </c>
      <c r="F6" s="4">
        <f>D6*E6</f>
        <v/>
      </c>
      <c r="G6" s="3" t="inlineStr">
        <is>
          <t>Espèces</t>
        </is>
      </c>
    </row>
    <row r="7">
      <c r="A7" s="5" t="n">
        <v>46081.17329070291</v>
      </c>
      <c r="B7" s="6" t="inlineStr">
        <is>
          <t>Téléphones</t>
        </is>
      </c>
      <c r="C7" s="6" t="inlineStr">
        <is>
          <t>Client A</t>
        </is>
      </c>
      <c r="D7" s="6" t="n">
        <v>3</v>
      </c>
      <c r="E7" s="7" t="n">
        <v>85000</v>
      </c>
      <c r="F7" s="7">
        <f>D7*E7</f>
        <v/>
      </c>
      <c r="G7" s="6" t="inlineStr">
        <is>
          <t>Mobile Money</t>
        </is>
      </c>
    </row>
    <row r="8">
      <c r="A8" s="2" t="n">
        <v>46082.17329070291</v>
      </c>
      <c r="B8" s="3" t="inlineStr">
        <is>
          <t>Vêtements</t>
        </is>
      </c>
      <c r="C8" s="3" t="inlineStr">
        <is>
          <t>Client B</t>
        </is>
      </c>
      <c r="D8" s="3" t="n">
        <v>4</v>
      </c>
      <c r="E8" s="4" t="n">
        <v>90000</v>
      </c>
      <c r="F8" s="4">
        <f>D8*E8</f>
        <v/>
      </c>
      <c r="G8" s="3" t="inlineStr">
        <is>
          <t>Espèces</t>
        </is>
      </c>
    </row>
    <row r="9">
      <c r="A9" s="5" t="n">
        <v>46083.17329070291</v>
      </c>
      <c r="B9" s="6" t="inlineStr">
        <is>
          <t>Électronique</t>
        </is>
      </c>
      <c r="C9" s="6" t="inlineStr">
        <is>
          <t>Client C</t>
        </is>
      </c>
      <c r="D9" s="6" t="n">
        <v>5</v>
      </c>
      <c r="E9" s="7" t="n">
        <v>95000</v>
      </c>
      <c r="F9" s="7">
        <f>D9*E9</f>
        <v/>
      </c>
      <c r="G9" s="6" t="inlineStr">
        <is>
          <t>Virement</t>
        </is>
      </c>
    </row>
    <row r="10">
      <c r="A10" s="2" t="n">
        <v>46084.17329070291</v>
      </c>
      <c r="B10" s="3" t="inlineStr">
        <is>
          <t>Épices</t>
        </is>
      </c>
      <c r="C10" s="3" t="inlineStr">
        <is>
          <t>Particulier</t>
        </is>
      </c>
      <c r="D10" s="3" t="n">
        <v>1</v>
      </c>
      <c r="E10" s="4" t="n">
        <v>100000</v>
      </c>
      <c r="F10" s="4">
        <f>D10*E10</f>
        <v/>
      </c>
      <c r="G10" s="3" t="inlineStr">
        <is>
          <t>Mobile Money</t>
        </is>
      </c>
    </row>
    <row r="11">
      <c r="A11" s="5" t="n">
        <v>46085.17329070291</v>
      </c>
      <c r="B11" s="6" t="inlineStr">
        <is>
          <t>Poisson</t>
        </is>
      </c>
      <c r="C11" s="6" t="inlineStr">
        <is>
          <t>Entreprise X</t>
        </is>
      </c>
      <c r="D11" s="6" t="n">
        <v>2</v>
      </c>
      <c r="E11" s="7" t="n">
        <v>105000</v>
      </c>
      <c r="F11" s="7">
        <f>D11*E11</f>
        <v/>
      </c>
      <c r="G11" s="6" t="inlineStr">
        <is>
          <t>Espèces</t>
        </is>
      </c>
    </row>
    <row r="12">
      <c r="A12" s="2" t="n">
        <v>46086.17329070291</v>
      </c>
      <c r="B12" s="3" t="inlineStr">
        <is>
          <t>Téléphones</t>
        </is>
      </c>
      <c r="C12" s="3" t="inlineStr">
        <is>
          <t>Client A</t>
        </is>
      </c>
      <c r="D12" s="3" t="n">
        <v>3</v>
      </c>
      <c r="E12" s="4" t="n">
        <v>110000</v>
      </c>
      <c r="F12" s="4">
        <f>D12*E12</f>
        <v/>
      </c>
      <c r="G12" s="3" t="inlineStr">
        <is>
          <t>Mobile Money</t>
        </is>
      </c>
    </row>
    <row r="13">
      <c r="A13" s="5" t="n">
        <v>46087.17329070291</v>
      </c>
      <c r="B13" s="6" t="inlineStr">
        <is>
          <t>Vêtements</t>
        </is>
      </c>
      <c r="C13" s="6" t="inlineStr">
        <is>
          <t>Client B</t>
        </is>
      </c>
      <c r="D13" s="6" t="n">
        <v>4</v>
      </c>
      <c r="E13" s="7" t="n">
        <v>115000</v>
      </c>
      <c r="F13" s="7">
        <f>D13*E13</f>
        <v/>
      </c>
      <c r="G13" s="6" t="inlineStr">
        <is>
          <t>Espèces</t>
        </is>
      </c>
    </row>
    <row r="14">
      <c r="A14" s="2" t="n">
        <v>46088.17329070291</v>
      </c>
      <c r="B14" s="3" t="inlineStr">
        <is>
          <t>Électronique</t>
        </is>
      </c>
      <c r="C14" s="3" t="inlineStr">
        <is>
          <t>Client C</t>
        </is>
      </c>
      <c r="D14" s="3" t="n">
        <v>5</v>
      </c>
      <c r="E14" s="4" t="n">
        <v>120000</v>
      </c>
      <c r="F14" s="4">
        <f>D14*E14</f>
        <v/>
      </c>
      <c r="G14" s="3" t="inlineStr">
        <is>
          <t>Virement</t>
        </is>
      </c>
    </row>
    <row r="15">
      <c r="A15" s="5" t="n">
        <v>46089.17329070291</v>
      </c>
      <c r="B15" s="6" t="inlineStr">
        <is>
          <t>Épices</t>
        </is>
      </c>
      <c r="C15" s="6" t="inlineStr">
        <is>
          <t>Particulier</t>
        </is>
      </c>
      <c r="D15" s="6" t="n">
        <v>1</v>
      </c>
      <c r="E15" s="7" t="n">
        <v>125000</v>
      </c>
      <c r="F15" s="7">
        <f>D15*E15</f>
        <v/>
      </c>
      <c r="G15" s="6" t="inlineStr">
        <is>
          <t>Mobile Money</t>
        </is>
      </c>
    </row>
    <row r="16">
      <c r="A16" s="2" t="n">
        <v>46090.17329070291</v>
      </c>
      <c r="B16" s="3" t="inlineStr">
        <is>
          <t>Poisson</t>
        </is>
      </c>
      <c r="C16" s="3" t="inlineStr">
        <is>
          <t>Entreprise X</t>
        </is>
      </c>
      <c r="D16" s="3" t="n">
        <v>2</v>
      </c>
      <c r="E16" s="4" t="n">
        <v>130000</v>
      </c>
      <c r="F16" s="4">
        <f>D16*E16</f>
        <v/>
      </c>
      <c r="G16" s="3" t="inlineStr">
        <is>
          <t>Espèces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Mois</t>
        </is>
      </c>
      <c r="B1" s="1" t="inlineStr">
        <is>
          <t>Total Ventes</t>
        </is>
      </c>
      <c r="C1" s="1" t="inlineStr">
        <is>
          <t>Nombre de ventes</t>
        </is>
      </c>
      <c r="D1" s="1" t="inlineStr">
        <is>
          <t>Panier moyen</t>
        </is>
      </c>
    </row>
    <row r="2">
      <c r="A2" s="3" t="inlineStr">
        <is>
          <t>Janvier</t>
        </is>
      </c>
      <c r="B2" s="4">
        <f>SUMIFS(Ventes!F:F,Ventes!A:A,"&gt;="&amp;DATE(YEAR(TODAY()),1,1),Ventes!A:A,"&lt;"&amp;DATE(YEAR(TODAY()),2,1))</f>
        <v/>
      </c>
      <c r="C2" s="3">
        <f>COUNTIFS(Ventes!A:A,"&gt;="&amp;DATE(YEAR(TODAY()),1,1),Ventes!A:A,"&lt;"&amp;DATE(YEAR(TODAY()),2,1))</f>
        <v/>
      </c>
      <c r="D2" s="4">
        <f>IF(C2=0,0,B2/C2)</f>
        <v/>
      </c>
    </row>
    <row r="3">
      <c r="A3" s="6" t="inlineStr">
        <is>
          <t>Février</t>
        </is>
      </c>
      <c r="B3" s="7">
        <f>SUMIFS(Ventes!F:F,Ventes!A:A,"&gt;="&amp;DATE(YEAR(TODAY()),2,1),Ventes!A:A,"&lt;"&amp;DATE(YEAR(TODAY()),3,1))</f>
        <v/>
      </c>
      <c r="C3" s="6">
        <f>COUNTIFS(Ventes!A:A,"&gt;="&amp;DATE(YEAR(TODAY()),2,1),Ventes!A:A,"&lt;"&amp;DATE(YEAR(TODAY()),3,1))</f>
        <v/>
      </c>
      <c r="D3" s="7">
        <f>IF(C3=0,0,B3/C3)</f>
        <v/>
      </c>
    </row>
    <row r="4">
      <c r="A4" s="3" t="inlineStr">
        <is>
          <t>Mars</t>
        </is>
      </c>
      <c r="B4" s="4">
        <f>SUMIFS(Ventes!F:F,Ventes!A:A,"&gt;="&amp;DATE(YEAR(TODAY()),3,1),Ventes!A:A,"&lt;"&amp;DATE(YEAR(TODAY()),4,1))</f>
        <v/>
      </c>
      <c r="C4" s="3">
        <f>COUNTIFS(Ventes!A:A,"&gt;="&amp;DATE(YEAR(TODAY()),3,1),Ventes!A:A,"&lt;"&amp;DATE(YEAR(TODAY()),4,1))</f>
        <v/>
      </c>
      <c r="D4" s="4">
        <f>IF(C4=0,0,B4/C4)</f>
        <v/>
      </c>
    </row>
    <row r="5">
      <c r="A5" s="6" t="inlineStr">
        <is>
          <t>Avril</t>
        </is>
      </c>
      <c r="B5" s="7">
        <f>SUMIFS(Ventes!F:F,Ventes!A:A,"&gt;="&amp;DATE(YEAR(TODAY()),4,1),Ventes!A:A,"&lt;"&amp;DATE(YEAR(TODAY()),5,1))</f>
        <v/>
      </c>
      <c r="C5" s="6">
        <f>COUNTIFS(Ventes!A:A,"&gt;="&amp;DATE(YEAR(TODAY()),4,1),Ventes!A:A,"&lt;"&amp;DATE(YEAR(TODAY()),5,1))</f>
        <v/>
      </c>
      <c r="D5" s="7">
        <f>IF(C5=0,0,B5/C5)</f>
        <v/>
      </c>
    </row>
    <row r="6">
      <c r="A6" s="3" t="inlineStr">
        <is>
          <t>Mai</t>
        </is>
      </c>
      <c r="B6" s="4">
        <f>SUMIFS(Ventes!F:F,Ventes!A:A,"&gt;="&amp;DATE(YEAR(TODAY()),5,1),Ventes!A:A,"&lt;"&amp;DATE(YEAR(TODAY()),6,1))</f>
        <v/>
      </c>
      <c r="C6" s="3">
        <f>COUNTIFS(Ventes!A:A,"&gt;="&amp;DATE(YEAR(TODAY()),5,1),Ventes!A:A,"&lt;"&amp;DATE(YEAR(TODAY()),6,1))</f>
        <v/>
      </c>
      <c r="D6" s="4">
        <f>IF(C6=0,0,B6/C6)</f>
        <v/>
      </c>
    </row>
    <row r="7">
      <c r="A7" s="6" t="inlineStr">
        <is>
          <t>Juin</t>
        </is>
      </c>
      <c r="B7" s="7">
        <f>SUMIFS(Ventes!F:F,Ventes!A:A,"&gt;="&amp;DATE(YEAR(TODAY()),6,1),Ventes!A:A,"&lt;"&amp;DATE(YEAR(TODAY()),7,1))</f>
        <v/>
      </c>
      <c r="C7" s="6">
        <f>COUNTIFS(Ventes!A:A,"&gt;="&amp;DATE(YEAR(TODAY()),6,1),Ventes!A:A,"&lt;"&amp;DATE(YEAR(TODAY()),7,1))</f>
        <v/>
      </c>
      <c r="D7" s="7">
        <f>IF(C7=0,0,B7/C7)</f>
        <v/>
      </c>
    </row>
    <row r="8">
      <c r="A8" s="3" t="inlineStr">
        <is>
          <t>Juillet</t>
        </is>
      </c>
      <c r="B8" s="4">
        <f>SUMIFS(Ventes!F:F,Ventes!A:A,"&gt;="&amp;DATE(YEAR(TODAY()),7,1),Ventes!A:A,"&lt;"&amp;DATE(YEAR(TODAY()),8,1))</f>
        <v/>
      </c>
      <c r="C8" s="3">
        <f>COUNTIFS(Ventes!A:A,"&gt;="&amp;DATE(YEAR(TODAY()),7,1),Ventes!A:A,"&lt;"&amp;DATE(YEAR(TODAY()),8,1))</f>
        <v/>
      </c>
      <c r="D8" s="4">
        <f>IF(C8=0,0,B8/C8)</f>
        <v/>
      </c>
    </row>
    <row r="9">
      <c r="A9" s="6" t="inlineStr">
        <is>
          <t>Août</t>
        </is>
      </c>
      <c r="B9" s="7">
        <f>SUMIFS(Ventes!F:F,Ventes!A:A,"&gt;="&amp;DATE(YEAR(TODAY()),8,1),Ventes!A:A,"&lt;"&amp;DATE(YEAR(TODAY()),9,1))</f>
        <v/>
      </c>
      <c r="C9" s="6">
        <f>COUNTIFS(Ventes!A:A,"&gt;="&amp;DATE(YEAR(TODAY()),8,1),Ventes!A:A,"&lt;"&amp;DATE(YEAR(TODAY()),9,1))</f>
        <v/>
      </c>
      <c r="D9" s="7">
        <f>IF(C9=0,0,B9/C9)</f>
        <v/>
      </c>
    </row>
    <row r="10">
      <c r="A10" s="3" t="inlineStr">
        <is>
          <t>Septembre</t>
        </is>
      </c>
      <c r="B10" s="4">
        <f>SUMIFS(Ventes!F:F,Ventes!A:A,"&gt;="&amp;DATE(YEAR(TODAY()),9,1),Ventes!A:A,"&lt;"&amp;DATE(YEAR(TODAY()),10,1))</f>
        <v/>
      </c>
      <c r="C10" s="3">
        <f>COUNTIFS(Ventes!A:A,"&gt;="&amp;DATE(YEAR(TODAY()),9,1),Ventes!A:A,"&lt;"&amp;DATE(YEAR(TODAY()),10,1))</f>
        <v/>
      </c>
      <c r="D10" s="4">
        <f>IF(C10=0,0,B10/C10)</f>
        <v/>
      </c>
    </row>
    <row r="11">
      <c r="A11" s="6" t="inlineStr">
        <is>
          <t>Octobre</t>
        </is>
      </c>
      <c r="B11" s="7">
        <f>SUMIFS(Ventes!F:F,Ventes!A:A,"&gt;="&amp;DATE(YEAR(TODAY()),10,1),Ventes!A:A,"&lt;"&amp;DATE(YEAR(TODAY()),11,1))</f>
        <v/>
      </c>
      <c r="C11" s="6">
        <f>COUNTIFS(Ventes!A:A,"&gt;="&amp;DATE(YEAR(TODAY()),10,1),Ventes!A:A,"&lt;"&amp;DATE(YEAR(TODAY()),11,1))</f>
        <v/>
      </c>
      <c r="D11" s="7">
        <f>IF(C11=0,0,B11/C11)</f>
        <v/>
      </c>
    </row>
    <row r="12">
      <c r="A12" s="3" t="inlineStr">
        <is>
          <t>Novembre</t>
        </is>
      </c>
      <c r="B12" s="4">
        <f>SUMIFS(Ventes!F:F,Ventes!A:A,"&gt;="&amp;DATE(YEAR(TODAY()),11,1),Ventes!A:A,"&lt;"&amp;DATE(YEAR(TODAY()),12,1))</f>
        <v/>
      </c>
      <c r="C12" s="3">
        <f>COUNTIFS(Ventes!A:A,"&gt;="&amp;DATE(YEAR(TODAY()),11,1),Ventes!A:A,"&lt;"&amp;DATE(YEAR(TODAY()),12,1))</f>
        <v/>
      </c>
      <c r="D12" s="4">
        <f>IF(C12=0,0,B12/C12)</f>
        <v/>
      </c>
    </row>
    <row r="13">
      <c r="A13" s="6" t="inlineStr">
        <is>
          <t>Décembre</t>
        </is>
      </c>
      <c r="B13" s="7">
        <f>SUMIFS(Ventes!F:F,Ventes!A:A,"&gt;="&amp;DATE(YEAR(TODAY()),12,1),Ventes!A:A,"&lt;"&amp;DATE(YEAR(TODAY()),13,1))</f>
        <v/>
      </c>
      <c r="C13" s="6">
        <f>COUNTIFS(Ventes!A:A,"&gt;="&amp;DATE(YEAR(TODAY()),12,1),Ventes!A:A,"&lt;"&amp;DATE(YEAR(TODAY()),13,1))</f>
        <v/>
      </c>
      <c r="D13" s="7">
        <f>IF(C13=0,0,B13/C13)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</cols>
  <sheetData>
    <row r="1">
      <c r="A1" s="8" t="inlineStr">
        <is>
          <t>TABLEAU DE BORD DES VENTES</t>
        </is>
      </c>
    </row>
    <row r="3">
      <c r="A3" s="9" t="inlineStr">
        <is>
          <t>Indicateurs clés</t>
        </is>
      </c>
    </row>
    <row r="4">
      <c r="A4" s="10" t="inlineStr">
        <is>
          <t>CA total</t>
        </is>
      </c>
      <c r="B4" s="11">
        <f>SUM(Ventes!F:F)</f>
        <v/>
      </c>
    </row>
    <row r="5">
      <c r="A5" s="10" t="inlineStr">
        <is>
          <t>Nombre de ventes</t>
        </is>
      </c>
      <c r="B5">
        <f>COUNTA(Ventes!A:A)-1</f>
        <v/>
      </c>
    </row>
    <row r="6">
      <c r="A6" s="10" t="inlineStr">
        <is>
          <t>Panier moyen</t>
        </is>
      </c>
      <c r="B6" s="11">
        <f>IF(B5=0,0,B4/B5)</f>
        <v/>
      </c>
    </row>
    <row r="7">
      <c r="A7" s="10" t="inlineStr">
        <is>
          <t>Top produit</t>
        </is>
      </c>
      <c r="B7">
        <f>INDEX(Ventes!B:B,MATCH(MAX(COUNTIF(Ventes!B$2:B$16,Ventes!B$2:B$16)),COUNTIF(Ventes!B$2:B$16,Ventes!B$2:B$16),0))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2026-04-09T03:09:32Z</dcterms:created>
  <dcterms:modified xmlns:dcterms="http://purl.org/dc/terms/" xmlns:xsi="http://www.w3.org/2001/XMLSchema-instance" xsi:type="dcterms:W3CDTF">2026-04-09T03:09:32Z</dcterms:modified>
</cp:coreProperties>
</file>